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7935" activeTab="0"/>
  </bookViews>
  <sheets>
    <sheet name="Forcast Hotel" sheetId="1" r:id="rId1"/>
  </sheets>
  <definedNames/>
  <calcPr fullCalcOnLoad="1"/>
</workbook>
</file>

<file path=xl/comments1.xml><?xml version="1.0" encoding="utf-8"?>
<comments xmlns="http://schemas.openxmlformats.org/spreadsheetml/2006/main">
  <authors>
    <author>Evil</author>
  </authors>
  <commentList>
    <comment ref="A65" authorId="0">
      <text>
        <r>
          <rPr>
            <b/>
            <sz val="8"/>
            <rFont val="Tahoma"/>
            <family val="0"/>
          </rPr>
          <t xml:space="preserve">Ci dice quant'è il rendimento di 100€ investite dai soci nell'impresa! Per sapere se è buono o cattivo va messo a confronto con il rendimento di investimenti alternativi a basso rischio come bot e cct.
</t>
        </r>
      </text>
    </comment>
    <comment ref="A66" authorId="0">
      <text>
        <r>
          <rPr>
            <b/>
            <sz val="8"/>
            <rFont val="Tahoma"/>
            <family val="0"/>
          </rPr>
          <t>Esso rappresenta il rendimento dell'attività tipica confrontato con tutti gli investimenti effettuati nell'attività tipica. Esso sintetizza il rendimento della gestione tipica dell'azienda in base a tutto il capitale in essa investito sia proprio che di terzi al lordo degli oneri finanziari, fiscali indipendentemente dall'andamento della gestione atipica e straordinaria. Se &gt;1 in questo caso il rendimento degli investimenti effettuati dall'azienda è maggiore del costo percentuale medio del capitale finanziato a titolo di prestito e quindi conviene indebitarsi in quanto il denaro rende di più di quanto venga pagato. Se =1 la leva finanziaria ha effetto nullo. Se &lt; 1 non conviene indebitarsi in quanto il rendimento degli investimenti è minore del costo del capitale finanziato a titolo di prestito. Sfruttare la leva finanziaria in altre parole significa prendere in prestito dei capitali confidando nella propria capacità di investirli ottenendo un rendimento maggiore del tasso di interesse richiesto dal prestatore. L'uso della leva finanziaria è tipico degli investimenti azionari in prodotti derivati come i futures. Il Roi è pertanto la spia della capacità reddituale dell'impresa per quanto riguarda la gestione caratteristica.</t>
        </r>
        <r>
          <rPr>
            <sz val="8"/>
            <rFont val="Tahoma"/>
            <family val="0"/>
          </rPr>
          <t xml:space="preserve">
</t>
        </r>
      </text>
    </comment>
    <comment ref="A67" authorId="0">
      <text>
        <r>
          <rPr>
            <b/>
            <sz val="8"/>
            <rFont val="Tahoma"/>
            <family val="0"/>
          </rPr>
          <t xml:space="preserve">Il ros esprime la percentuale di guadagno lordo in termini di risultato operativo su 100€ di vendite nette.  L'indice è tanto più soddisfacente quanto più risulta elevato ed aumenta con l'aumentare dei ricavi e al diminuire dei costi. Se Ros &gt;0  significa che una parte di ricavo è ancora disponibile dopo la copertura di tutti i costi inerenti alla gestione caratteristica.  Se Ros =0 i ricavi coprono male a pena i costi. Se negativo i ricavi sono insufficienti a coprire i costi della gestione caratteristica. Questo è sintomo di una gravissima crisi produttiva e gestionale dell'azienda.
</t>
        </r>
      </text>
    </comment>
  </commentList>
</comments>
</file>

<file path=xl/sharedStrings.xml><?xml version="1.0" encoding="utf-8"?>
<sst xmlns="http://schemas.openxmlformats.org/spreadsheetml/2006/main" count="107" uniqueCount="92">
  <si>
    <t xml:space="preserve">Tariffa giornaliera hotel per persona: </t>
  </si>
  <si>
    <t>Percentuale Presenze Mensili</t>
  </si>
  <si>
    <t>Gennaio</t>
  </si>
  <si>
    <t>Febbraio</t>
  </si>
  <si>
    <t>Marzo</t>
  </si>
  <si>
    <t>Aprile</t>
  </si>
  <si>
    <t>Maggio</t>
  </si>
  <si>
    <t>Giugno</t>
  </si>
  <si>
    <t>Luglio</t>
  </si>
  <si>
    <t>Agosto</t>
  </si>
  <si>
    <t>Settembre</t>
  </si>
  <si>
    <t>Ottobre</t>
  </si>
  <si>
    <t>Novembre</t>
  </si>
  <si>
    <t>Dicembre</t>
  </si>
  <si>
    <t>Giorni di presenza mensili</t>
  </si>
  <si>
    <t>Budget previsionale annuale (forecast):</t>
  </si>
  <si>
    <t>Camere singole</t>
  </si>
  <si>
    <t>Camere doppie</t>
  </si>
  <si>
    <t>Sconto abituali</t>
  </si>
  <si>
    <t>Sconto gruppi</t>
  </si>
  <si>
    <t>% gruppi</t>
  </si>
  <si>
    <t>Totale posti letto disponibili mensili</t>
  </si>
  <si>
    <t>Percentuali di presente clienti non abituali</t>
  </si>
  <si>
    <t>% abituali</t>
  </si>
  <si>
    <t>Totali di riporto e verifica:</t>
  </si>
  <si>
    <t>Mesi di chiusura dell'attività (x):</t>
  </si>
  <si>
    <t>x</t>
  </si>
  <si>
    <t>Totali presenze</t>
  </si>
  <si>
    <t>Budget Presenze Mensili</t>
  </si>
  <si>
    <t>Ricavi</t>
  </si>
  <si>
    <t>Clientela non abituale</t>
  </si>
  <si>
    <t>Clientela abituale</t>
  </si>
  <si>
    <t>Clientela inoltrata a gruppi dalle agenzie</t>
  </si>
  <si>
    <t>L</t>
  </si>
  <si>
    <t>H</t>
  </si>
  <si>
    <t>HH</t>
  </si>
  <si>
    <t>Frequency type (L=low, H=high, HH= very high)</t>
  </si>
  <si>
    <t>Percentuali di frequenze bassa stagione (L)</t>
  </si>
  <si>
    <t>% alta (H)</t>
  </si>
  <si>
    <t>% altissima (HH)</t>
  </si>
  <si>
    <t>Sconto bassa stagione (L)</t>
  </si>
  <si>
    <t>Costi</t>
  </si>
  <si>
    <t>Costo del personale</t>
  </si>
  <si>
    <t>Costo della lavanderia</t>
  </si>
  <si>
    <t>Costo commissioni d'agenzia (gruppi)</t>
  </si>
  <si>
    <t>Totale ricavi mensili e annui</t>
  </si>
  <si>
    <t>Totali Ricavi</t>
  </si>
  <si>
    <t>Totali costi</t>
  </si>
  <si>
    <t>Totale costi mensili e annui</t>
  </si>
  <si>
    <t>Costo di un addetto stabile</t>
  </si>
  <si>
    <t>N.ro addetti stabili</t>
  </si>
  <si>
    <t>Totale costo forza lavoro stabile:</t>
  </si>
  <si>
    <t>Costo di un addetto alta stagione (H o HH)</t>
  </si>
  <si>
    <t>N.ro addetti stagionali</t>
  </si>
  <si>
    <t>Massimo costo mensile lavorativo</t>
  </si>
  <si>
    <t>Costo lavanderia a presenza</t>
  </si>
  <si>
    <t>Commissioni d'agenzia sui ricavi derivanti dai gruppi</t>
  </si>
  <si>
    <t>Profitto (perdita) lorda di settore o Utile (perdita) Lorda del Conto Economico = R(icavi)-C(osti)</t>
  </si>
  <si>
    <t>+/- gestione finanziaria</t>
  </si>
  <si>
    <t>A (VALORE DELLA PRODUZIONE)</t>
  </si>
  <si>
    <t>B (COSTI DELLA PRODUZIONE)</t>
  </si>
  <si>
    <t>+/- gestione accessoria o atipica</t>
  </si>
  <si>
    <t>Reddito o Utile o Risultato ante (prima delle) imposte</t>
  </si>
  <si>
    <t>Reddito o Utile o Risultato lordo di competenza</t>
  </si>
  <si>
    <t>Reddito o Utile o Risultato operativo aziendale:</t>
  </si>
  <si>
    <t>Reddito o Utile o Risultato operativo gestione caratteristica:</t>
  </si>
  <si>
    <t>o della gestione corrente</t>
  </si>
  <si>
    <t>+/- gestione straordinaria</t>
  </si>
  <si>
    <t>Proventi con separata indicazione delle plusvalenze da alienazione i cui ricavi non sono iscrivibili al n. 5 e Minusvalenze da alienazione non iscrivibili al n. 14</t>
  </si>
  <si>
    <t>Gli interessi passivi, utili e perdite su cambi e titoli, gli interessi di mora, i proventi da partecipazioni o da rivalutazioni di immobilizzazioni finanziarie</t>
  </si>
  <si>
    <t>Gli accantonamenti per rischi e oneri futuri e gli altri accantonamenti. Inoltre proventi, oneri, minusvalenze e plusvalenze da cessione.</t>
  </si>
  <si>
    <t>- imposte sul reddito d'esercizio</t>
  </si>
  <si>
    <t>- gestione tributaria</t>
  </si>
  <si>
    <t>= Reddito, Risultato o Utile (Perdita) Netto (a)</t>
  </si>
  <si>
    <t>Budget Preventivo (Conto Economico CE preventivo o previsionale o forecast)</t>
  </si>
  <si>
    <t>Roe (tasso di redditività del capitale proprio):</t>
  </si>
  <si>
    <t>Utile d'esercizio/Capitale proprio</t>
  </si>
  <si>
    <t>=</t>
  </si>
  <si>
    <t>Patrimonio netto</t>
  </si>
  <si>
    <t>Capitale sociale o proprio</t>
  </si>
  <si>
    <t>Utile/Perdita d'esercizio</t>
  </si>
  <si>
    <t>Riserva legale</t>
  </si>
  <si>
    <t>Riserva statuaria</t>
  </si>
  <si>
    <t>Riserva volontaria</t>
  </si>
  <si>
    <t>Utile a nuovo</t>
  </si>
  <si>
    <t>Totale Capitale o Patrimonio Netto</t>
  </si>
  <si>
    <t>Risultato operativo/Totale impieghi (immobilizzazioni+disponibilità liquide=Totale attivo)</t>
  </si>
  <si>
    <t>Totale attivo SP (totale impieghi):</t>
  </si>
  <si>
    <t>Roi (risultato operativo sugli investimenti)</t>
  </si>
  <si>
    <t>Ros (risultato operativo sulle vendite)</t>
  </si>
  <si>
    <t>Risultato operativo/Ricavi da vendita</t>
  </si>
  <si>
    <t>Da confrontare!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</si>
</sst>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1];[Red]\-#,##0\ [$€-1]"/>
    <numFmt numFmtId="165" formatCode="#,##0_ ;[Red]\-#,##0\ "/>
    <numFmt numFmtId="166" formatCode="&quot;€&quot;\ #,##0.00"/>
    <numFmt numFmtId="167" formatCode="#,##0.00\ [$€-1];[Red]\-#,##0.00\ [$€-1]"/>
  </numFmts>
  <fonts count="11">
    <font>
      <sz val="10"/>
      <name val="Arial"/>
      <family val="0"/>
    </font>
    <font>
      <b/>
      <sz val="10"/>
      <name val="Arial"/>
      <family val="2"/>
    </font>
    <font>
      <sz val="9"/>
      <name val="Arial"/>
      <family val="2"/>
    </font>
    <font>
      <b/>
      <sz val="8"/>
      <color indexed="10"/>
      <name val="Arial"/>
      <family val="2"/>
    </font>
    <font>
      <sz val="10"/>
      <color indexed="10"/>
      <name val="Arial"/>
      <family val="2"/>
    </font>
    <font>
      <sz val="10"/>
      <color indexed="12"/>
      <name val="Arial"/>
      <family val="2"/>
    </font>
    <font>
      <b/>
      <sz val="10"/>
      <color indexed="12"/>
      <name val="Arial"/>
      <family val="2"/>
    </font>
    <font>
      <b/>
      <sz val="10"/>
      <color indexed="9"/>
      <name val="Arial"/>
      <family val="2"/>
    </font>
    <font>
      <sz val="8"/>
      <name val="Tahoma"/>
      <family val="0"/>
    </font>
    <font>
      <b/>
      <sz val="8"/>
      <name val="Tahoma"/>
      <family val="0"/>
    </font>
    <font>
      <b/>
      <sz val="8"/>
      <name val="Arial"/>
      <family val="2"/>
    </font>
  </fonts>
  <fills count="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8"/>
        <bgColor indexed="64"/>
      </patternFill>
    </fill>
    <fill>
      <patternFill patternType="solid">
        <fgColor indexed="47"/>
        <bgColor indexed="64"/>
      </patternFill>
    </fill>
    <fill>
      <patternFill patternType="solid">
        <fgColor indexed="10"/>
        <bgColor indexed="64"/>
      </patternFill>
    </fill>
    <fill>
      <patternFill patternType="solid">
        <fgColor indexed="52"/>
        <bgColor indexed="64"/>
      </patternFill>
    </fill>
  </fills>
  <borders count="13">
    <border>
      <left/>
      <right/>
      <top/>
      <bottom/>
      <diagonal/>
    </border>
    <border>
      <left style="double"/>
      <right>
        <color indexed="63"/>
      </right>
      <top style="double"/>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1">
    <xf numFmtId="0" fontId="0" fillId="0" borderId="0" xfId="0" applyAlignment="1">
      <alignment/>
    </xf>
    <xf numFmtId="0" fontId="0" fillId="0" borderId="0" xfId="0" applyAlignment="1">
      <alignment horizontal="center" vertical="center" shrinkToFit="1"/>
    </xf>
    <xf numFmtId="0" fontId="0" fillId="2" borderId="0" xfId="0" applyFill="1" applyAlignment="1">
      <alignment shrinkToFit="1"/>
    </xf>
    <xf numFmtId="0" fontId="0" fillId="2" borderId="0" xfId="0" applyFill="1" applyAlignment="1">
      <alignment/>
    </xf>
    <xf numFmtId="0" fontId="0" fillId="2" borderId="0" xfId="0" applyFill="1" applyAlignment="1">
      <alignment horizontal="center" vertical="center" shrinkToFit="1"/>
    </xf>
    <xf numFmtId="0" fontId="2" fillId="2" borderId="0" xfId="0" applyFont="1" applyFill="1" applyAlignment="1">
      <alignment shrinkToFit="1"/>
    </xf>
    <xf numFmtId="1" fontId="0" fillId="2" borderId="0" xfId="0" applyNumberFormat="1" applyFill="1" applyAlignment="1">
      <alignment horizontal="center" vertical="center" shrinkToFit="1"/>
    </xf>
    <xf numFmtId="0" fontId="3" fillId="2" borderId="0" xfId="0" applyFont="1" applyFill="1" applyAlignment="1">
      <alignment shrinkToFit="1"/>
    </xf>
    <xf numFmtId="9" fontId="0" fillId="3" borderId="0" xfId="0" applyNumberFormat="1" applyFill="1" applyAlignment="1" applyProtection="1">
      <alignment horizontal="center" vertical="center" shrinkToFit="1"/>
      <protection locked="0"/>
    </xf>
    <xf numFmtId="0" fontId="0" fillId="3" borderId="0" xfId="0" applyFill="1" applyAlignment="1" applyProtection="1">
      <alignment horizontal="center" vertical="center" shrinkToFit="1"/>
      <protection locked="0"/>
    </xf>
    <xf numFmtId="0" fontId="0" fillId="2" borderId="0" xfId="0" applyFill="1" applyAlignment="1">
      <alignment horizontal="center" vertical="center" shrinkToFit="1"/>
    </xf>
    <xf numFmtId="0" fontId="1" fillId="3" borderId="0" xfId="0" applyFont="1" applyFill="1" applyAlignment="1" applyProtection="1">
      <alignment horizontal="center" vertical="center" shrinkToFit="1"/>
      <protection locked="0"/>
    </xf>
    <xf numFmtId="0" fontId="4" fillId="2" borderId="0" xfId="0" applyFont="1" applyFill="1" applyAlignment="1">
      <alignment shrinkToFit="1"/>
    </xf>
    <xf numFmtId="0" fontId="4" fillId="2" borderId="0" xfId="0" applyFont="1" applyFill="1" applyAlignment="1">
      <alignment horizontal="center" vertical="center" shrinkToFit="1"/>
    </xf>
    <xf numFmtId="9" fontId="1" fillId="3" borderId="0" xfId="0" applyNumberFormat="1" applyFont="1" applyFill="1" applyAlignment="1" applyProtection="1">
      <alignment horizontal="center" vertical="center" shrinkToFit="1"/>
      <protection locked="0"/>
    </xf>
    <xf numFmtId="0" fontId="4"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1" fillId="4" borderId="1" xfId="0" applyFont="1" applyFill="1" applyBorder="1" applyAlignment="1">
      <alignment horizontal="center" vertical="center" shrinkToFit="1"/>
    </xf>
    <xf numFmtId="1" fontId="0" fillId="3" borderId="0" xfId="0" applyNumberFormat="1" applyFill="1" applyAlignment="1" applyProtection="1">
      <alignment horizontal="center" vertical="center" shrinkToFit="1"/>
      <protection locked="0"/>
    </xf>
    <xf numFmtId="0" fontId="1" fillId="2" borderId="0" xfId="0" applyFont="1" applyFill="1" applyAlignment="1">
      <alignment horizontal="center" vertical="center" shrinkToFit="1"/>
    </xf>
    <xf numFmtId="0" fontId="1" fillId="2" borderId="0" xfId="0" applyFont="1" applyFill="1" applyAlignment="1">
      <alignment/>
    </xf>
    <xf numFmtId="0" fontId="1" fillId="2" borderId="0" xfId="0" applyFont="1" applyFill="1" applyAlignment="1">
      <alignment shrinkToFit="1"/>
    </xf>
    <xf numFmtId="0" fontId="0" fillId="2" borderId="2" xfId="0" applyFill="1" applyBorder="1" applyAlignment="1">
      <alignment shrinkToFit="1"/>
    </xf>
    <xf numFmtId="0" fontId="0" fillId="2" borderId="3" xfId="0" applyFill="1" applyBorder="1" applyAlignment="1">
      <alignment shrinkToFit="1"/>
    </xf>
    <xf numFmtId="0" fontId="0" fillId="2" borderId="4" xfId="0" applyFill="1" applyBorder="1" applyAlignment="1">
      <alignment shrinkToFit="1"/>
    </xf>
    <xf numFmtId="0" fontId="6" fillId="2" borderId="0" xfId="0" applyFont="1" applyFill="1" applyAlignment="1">
      <alignment/>
    </xf>
    <xf numFmtId="0" fontId="6" fillId="2" borderId="0" xfId="0" applyFont="1" applyFill="1" applyAlignment="1">
      <alignment shrinkToFit="1"/>
    </xf>
    <xf numFmtId="0" fontId="0" fillId="0" borderId="0" xfId="0" applyAlignment="1">
      <alignment shrinkToFit="1"/>
    </xf>
    <xf numFmtId="0" fontId="1" fillId="4" borderId="5" xfId="0" applyFont="1" applyFill="1" applyBorder="1" applyAlignment="1">
      <alignment horizontal="center" vertical="center" shrinkToFit="1"/>
    </xf>
    <xf numFmtId="0" fontId="0" fillId="0" borderId="6" xfId="0" applyBorder="1" applyAlignment="1">
      <alignment shrinkToFit="1"/>
    </xf>
    <xf numFmtId="9" fontId="1" fillId="2" borderId="0" xfId="0" applyNumberFormat="1" applyFont="1" applyFill="1" applyAlignment="1" applyProtection="1">
      <alignment horizontal="center" vertical="center" shrinkToFit="1"/>
      <protection/>
    </xf>
    <xf numFmtId="0" fontId="7" fillId="5" borderId="7" xfId="0" applyFont="1" applyFill="1" applyBorder="1" applyAlignment="1">
      <alignment horizontal="center" vertical="center" shrinkToFit="1"/>
    </xf>
    <xf numFmtId="0" fontId="1" fillId="6" borderId="1" xfId="0" applyFont="1" applyFill="1" applyBorder="1" applyAlignment="1">
      <alignment horizontal="center" vertical="center" shrinkToFit="1"/>
    </xf>
    <xf numFmtId="0" fontId="1" fillId="6" borderId="5" xfId="0" applyFont="1" applyFill="1" applyBorder="1" applyAlignment="1">
      <alignment horizontal="center" vertical="center" shrinkToFit="1"/>
    </xf>
    <xf numFmtId="2" fontId="0" fillId="2" borderId="2" xfId="0" applyNumberFormat="1" applyFill="1" applyBorder="1" applyAlignment="1">
      <alignment shrinkToFit="1"/>
    </xf>
    <xf numFmtId="2" fontId="0" fillId="2" borderId="8" xfId="0" applyNumberFormat="1" applyFill="1" applyBorder="1" applyAlignment="1">
      <alignment shrinkToFit="1"/>
    </xf>
    <xf numFmtId="2" fontId="0" fillId="2" borderId="9" xfId="0" applyNumberFormat="1" applyFill="1" applyBorder="1" applyAlignment="1">
      <alignment shrinkToFit="1"/>
    </xf>
    <xf numFmtId="2" fontId="6" fillId="2" borderId="0" xfId="0" applyNumberFormat="1" applyFont="1" applyFill="1" applyAlignment="1">
      <alignment/>
    </xf>
    <xf numFmtId="2" fontId="0" fillId="2" borderId="3" xfId="0" applyNumberFormat="1" applyFill="1" applyBorder="1" applyAlignment="1">
      <alignment shrinkToFit="1"/>
    </xf>
    <xf numFmtId="2" fontId="0" fillId="2" borderId="0" xfId="0" applyNumberFormat="1" applyFill="1" applyBorder="1" applyAlignment="1">
      <alignment shrinkToFit="1"/>
    </xf>
    <xf numFmtId="2" fontId="0" fillId="2" borderId="10" xfId="0" applyNumberFormat="1" applyFill="1" applyBorder="1" applyAlignment="1">
      <alignment shrinkToFit="1"/>
    </xf>
    <xf numFmtId="2" fontId="0" fillId="2" borderId="4" xfId="0" applyNumberFormat="1" applyFill="1" applyBorder="1" applyAlignment="1">
      <alignment shrinkToFit="1"/>
    </xf>
    <xf numFmtId="2" fontId="0" fillId="2" borderId="11" xfId="0" applyNumberFormat="1" applyFill="1" applyBorder="1" applyAlignment="1">
      <alignment shrinkToFit="1"/>
    </xf>
    <xf numFmtId="2" fontId="0" fillId="2" borderId="12" xfId="0" applyNumberFormat="1" applyFill="1" applyBorder="1" applyAlignment="1">
      <alignment shrinkToFit="1"/>
    </xf>
    <xf numFmtId="2" fontId="6" fillId="2" borderId="0" xfId="0" applyNumberFormat="1" applyFont="1" applyFill="1" applyAlignment="1">
      <alignment shrinkToFit="1"/>
    </xf>
    <xf numFmtId="2" fontId="6" fillId="4" borderId="0" xfId="0" applyNumberFormat="1" applyFont="1" applyFill="1" applyAlignment="1">
      <alignment/>
    </xf>
    <xf numFmtId="0" fontId="7" fillId="7" borderId="7" xfId="0" applyFont="1" applyFill="1" applyBorder="1" applyAlignment="1">
      <alignment horizontal="center" vertical="center" shrinkToFit="1"/>
    </xf>
    <xf numFmtId="167" fontId="1" fillId="3" borderId="0" xfId="0" applyNumberFormat="1" applyFont="1" applyFill="1" applyAlignment="1" applyProtection="1">
      <alignment horizontal="center" vertical="center" shrinkToFit="1"/>
      <protection locked="0"/>
    </xf>
    <xf numFmtId="166" fontId="0" fillId="2" borderId="0" xfId="0" applyNumberFormat="1" applyFill="1" applyAlignment="1">
      <alignment shrinkToFit="1"/>
    </xf>
    <xf numFmtId="166" fontId="1" fillId="2" borderId="0" xfId="0" applyNumberFormat="1" applyFont="1" applyFill="1" applyAlignment="1">
      <alignment shrinkToFit="1"/>
    </xf>
    <xf numFmtId="0" fontId="1" fillId="2" borderId="0" xfId="0" applyFont="1" applyFill="1" applyAlignment="1">
      <alignment horizontal="center" vertical="center" shrinkToFit="1"/>
    </xf>
    <xf numFmtId="0" fontId="0" fillId="0" borderId="0" xfId="0" applyAlignment="1">
      <alignment horizontal="center" vertical="center" shrinkToFit="1"/>
    </xf>
    <xf numFmtId="0" fontId="0" fillId="8" borderId="1" xfId="0" applyFont="1" applyFill="1" applyBorder="1" applyAlignment="1">
      <alignment horizontal="center" vertical="center" shrinkToFit="1"/>
    </xf>
    <xf numFmtId="0" fontId="0" fillId="8" borderId="5" xfId="0" applyFont="1" applyFill="1" applyBorder="1" applyAlignment="1">
      <alignment horizontal="center" vertical="center" shrinkToFit="1"/>
    </xf>
    <xf numFmtId="0" fontId="0" fillId="8" borderId="6" xfId="0" applyFont="1" applyFill="1" applyBorder="1" applyAlignment="1">
      <alignment horizontal="center" vertical="center" shrinkToFit="1"/>
    </xf>
    <xf numFmtId="2" fontId="0" fillId="2" borderId="0" xfId="0" applyNumberFormat="1" applyFill="1" applyAlignment="1">
      <alignment shrinkToFit="1"/>
    </xf>
    <xf numFmtId="2" fontId="1" fillId="8" borderId="0" xfId="0" applyNumberFormat="1" applyFont="1" applyFill="1" applyAlignment="1">
      <alignment/>
    </xf>
    <xf numFmtId="2" fontId="0" fillId="2" borderId="1" xfId="0" applyNumberFormat="1" applyFill="1" applyBorder="1" applyAlignment="1">
      <alignment shrinkToFit="1"/>
    </xf>
    <xf numFmtId="2" fontId="0" fillId="2" borderId="5" xfId="0" applyNumberFormat="1" applyFill="1" applyBorder="1" applyAlignment="1">
      <alignment shrinkToFit="1"/>
    </xf>
    <xf numFmtId="2" fontId="0" fillId="2" borderId="6" xfId="0" applyNumberFormat="1" applyFill="1" applyBorder="1" applyAlignment="1">
      <alignment shrinkToFit="1"/>
    </xf>
    <xf numFmtId="49" fontId="0" fillId="2" borderId="0" xfId="0" applyNumberFormat="1" applyFill="1" applyAlignment="1">
      <alignment shrinkToFit="1"/>
    </xf>
    <xf numFmtId="0" fontId="0" fillId="2" borderId="8" xfId="0" applyFill="1" applyBorder="1" applyAlignment="1">
      <alignment horizontal="center" vertical="center" shrinkToFit="1"/>
    </xf>
    <xf numFmtId="0" fontId="0" fillId="0" borderId="8" xfId="0" applyBorder="1" applyAlignment="1">
      <alignment horizontal="center" vertical="center" shrinkToFit="1"/>
    </xf>
    <xf numFmtId="0" fontId="7" fillId="5" borderId="0" xfId="0" applyFont="1" applyFill="1" applyAlignment="1">
      <alignment horizontal="center" vertical="center" shrinkToFit="1"/>
    </xf>
    <xf numFmtId="0" fontId="7" fillId="7" borderId="0" xfId="0" applyFont="1" applyFill="1" applyAlignment="1">
      <alignment horizontal="center" vertical="center" shrinkToFit="1"/>
    </xf>
    <xf numFmtId="49" fontId="0" fillId="2" borderId="0" xfId="0" applyNumberFormat="1" applyFill="1" applyAlignment="1">
      <alignment horizontal="center" vertical="center" shrinkToFit="1"/>
    </xf>
    <xf numFmtId="0" fontId="0" fillId="6" borderId="5" xfId="0" applyFill="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2" borderId="1" xfId="0" applyFill="1" applyBorder="1" applyAlignment="1">
      <alignment shrinkToFit="1"/>
    </xf>
    <xf numFmtId="2" fontId="4" fillId="2" borderId="6" xfId="0" applyNumberFormat="1" applyFont="1" applyFill="1" applyBorder="1" applyAlignment="1">
      <alignment shrinkToFit="1"/>
    </xf>
    <xf numFmtId="0" fontId="0" fillId="2" borderId="1"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shrinkToFit="1"/>
    </xf>
    <xf numFmtId="2" fontId="0" fillId="3" borderId="9" xfId="0" applyNumberFormat="1" applyFill="1" applyBorder="1" applyAlignment="1" applyProtection="1">
      <alignment shrinkToFit="1"/>
      <protection locked="0"/>
    </xf>
    <xf numFmtId="2" fontId="0" fillId="3" borderId="10" xfId="0" applyNumberFormat="1" applyFill="1" applyBorder="1" applyAlignment="1" applyProtection="1">
      <alignment shrinkToFit="1"/>
      <protection locked="0"/>
    </xf>
    <xf numFmtId="2" fontId="0" fillId="3" borderId="12" xfId="0" applyNumberFormat="1" applyFill="1" applyBorder="1" applyAlignment="1" applyProtection="1">
      <alignment shrinkToFit="1"/>
      <protection locked="0"/>
    </xf>
    <xf numFmtId="2" fontId="0" fillId="3" borderId="6" xfId="0" applyNumberFormat="1" applyFill="1" applyBorder="1" applyAlignment="1" applyProtection="1">
      <alignment shrinkToFit="1"/>
      <protection locked="0"/>
    </xf>
    <xf numFmtId="9" fontId="0" fillId="3" borderId="0" xfId="0" applyNumberFormat="1" applyFill="1" applyAlignment="1" applyProtection="1">
      <alignment shrinkToFit="1"/>
      <protection locked="0"/>
    </xf>
    <xf numFmtId="0" fontId="0" fillId="3" borderId="0" xfId="0" applyFill="1" applyAlignment="1" applyProtection="1">
      <alignment shrinkToFit="1"/>
      <protection locked="0"/>
    </xf>
    <xf numFmtId="166" fontId="0" fillId="3" borderId="0" xfId="0" applyNumberFormat="1" applyFill="1" applyAlignment="1" applyProtection="1">
      <alignment horizontal="center" vertical="center" shrinkToFit="1"/>
      <protection locked="0"/>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7"/>
  <sheetViews>
    <sheetView tabSelected="1" workbookViewId="0" topLeftCell="A1">
      <selection activeCell="B2" sqref="B2"/>
    </sheetView>
  </sheetViews>
  <sheetFormatPr defaultColWidth="9.140625" defaultRowHeight="12.75"/>
  <cols>
    <col min="1" max="1" width="31.00390625" style="2" bestFit="1" customWidth="1"/>
    <col min="2" max="13" width="9.140625" style="2" customWidth="1"/>
    <col min="14" max="14" width="10.57421875" style="3" bestFit="1" customWidth="1"/>
    <col min="15" max="16384" width="9.140625" style="3" customWidth="1"/>
  </cols>
  <sheetData>
    <row r="1" spans="1:13" ht="12.75">
      <c r="A1" s="7" t="s">
        <v>0</v>
      </c>
      <c r="B1" s="47">
        <v>120</v>
      </c>
      <c r="C1" s="12" t="s">
        <v>16</v>
      </c>
      <c r="D1" s="11">
        <v>20</v>
      </c>
      <c r="E1" s="12" t="s">
        <v>17</v>
      </c>
      <c r="F1" s="11">
        <v>90</v>
      </c>
      <c r="G1" s="13" t="s">
        <v>40</v>
      </c>
      <c r="H1" s="13"/>
      <c r="I1" s="14">
        <v>0.25</v>
      </c>
      <c r="J1" s="12" t="s">
        <v>18</v>
      </c>
      <c r="K1" s="14">
        <v>0.15</v>
      </c>
      <c r="L1" s="12" t="s">
        <v>19</v>
      </c>
      <c r="M1" s="14">
        <v>0.3</v>
      </c>
    </row>
    <row r="2" spans="1:14" ht="12.75">
      <c r="A2" s="7" t="s">
        <v>22</v>
      </c>
      <c r="B2" s="14">
        <v>0.4</v>
      </c>
      <c r="C2" s="12" t="s">
        <v>23</v>
      </c>
      <c r="D2" s="14">
        <v>0.4</v>
      </c>
      <c r="E2" s="12" t="s">
        <v>20</v>
      </c>
      <c r="F2" s="14">
        <v>0.2</v>
      </c>
      <c r="N2" s="15"/>
    </row>
    <row r="3" spans="1:14" ht="12.75">
      <c r="A3" s="7" t="s">
        <v>37</v>
      </c>
      <c r="B3" s="14">
        <v>0.3</v>
      </c>
      <c r="C3" s="12" t="s">
        <v>38</v>
      </c>
      <c r="D3" s="14">
        <v>0.8</v>
      </c>
      <c r="E3" s="12" t="s">
        <v>39</v>
      </c>
      <c r="F3" s="14">
        <v>0.95</v>
      </c>
      <c r="N3" s="15"/>
    </row>
    <row r="4" spans="1:14" ht="12.75">
      <c r="A4" s="7" t="s">
        <v>21</v>
      </c>
      <c r="B4" s="16">
        <f>IF(B10="x",0,(($F$1*2)+$D$1)*B9)</f>
        <v>6200</v>
      </c>
      <c r="C4" s="16">
        <f aca="true" t="shared" si="0" ref="C4:M4">IF(C10="x",0,(($F$1*2)+$D$1)*C9)</f>
        <v>5600</v>
      </c>
      <c r="D4" s="16">
        <f t="shared" si="0"/>
        <v>6200</v>
      </c>
      <c r="E4" s="16">
        <f t="shared" si="0"/>
        <v>6000</v>
      </c>
      <c r="F4" s="16">
        <f t="shared" si="0"/>
        <v>6200</v>
      </c>
      <c r="G4" s="16">
        <f t="shared" si="0"/>
        <v>6000</v>
      </c>
      <c r="H4" s="16">
        <f t="shared" si="0"/>
        <v>6200</v>
      </c>
      <c r="I4" s="16">
        <f t="shared" si="0"/>
        <v>6200</v>
      </c>
      <c r="J4" s="16">
        <f t="shared" si="0"/>
        <v>6000</v>
      </c>
      <c r="K4" s="16">
        <f t="shared" si="0"/>
        <v>6200</v>
      </c>
      <c r="L4" s="16">
        <f t="shared" si="0"/>
        <v>0</v>
      </c>
      <c r="M4" s="16">
        <f t="shared" si="0"/>
        <v>6200</v>
      </c>
      <c r="N4" s="15"/>
    </row>
    <row r="5" spans="1:13" ht="12.75">
      <c r="A5" s="4" t="s">
        <v>14</v>
      </c>
      <c r="B5" s="4">
        <f>IF(B10="x",0,B9)</f>
        <v>31</v>
      </c>
      <c r="C5" s="4">
        <f aca="true" t="shared" si="1" ref="C5:M5">IF(C10="x",0,C9)</f>
        <v>28</v>
      </c>
      <c r="D5" s="4">
        <f t="shared" si="1"/>
        <v>31</v>
      </c>
      <c r="E5" s="4">
        <f t="shared" si="1"/>
        <v>30</v>
      </c>
      <c r="F5" s="4">
        <f t="shared" si="1"/>
        <v>31</v>
      </c>
      <c r="G5" s="4">
        <f t="shared" si="1"/>
        <v>30</v>
      </c>
      <c r="H5" s="4">
        <f t="shared" si="1"/>
        <v>31</v>
      </c>
      <c r="I5" s="4">
        <f t="shared" si="1"/>
        <v>31</v>
      </c>
      <c r="J5" s="4">
        <f t="shared" si="1"/>
        <v>30</v>
      </c>
      <c r="K5" s="4">
        <f t="shared" si="1"/>
        <v>31</v>
      </c>
      <c r="L5" s="4">
        <f t="shared" si="1"/>
        <v>0</v>
      </c>
      <c r="M5" s="4">
        <f t="shared" si="1"/>
        <v>31</v>
      </c>
    </row>
    <row r="6" spans="1:13" ht="12.75">
      <c r="A6" s="5" t="s">
        <v>15</v>
      </c>
      <c r="B6" s="4" t="s">
        <v>2</v>
      </c>
      <c r="C6" s="4" t="s">
        <v>3</v>
      </c>
      <c r="D6" s="4" t="s">
        <v>4</v>
      </c>
      <c r="E6" s="4" t="s">
        <v>5</v>
      </c>
      <c r="F6" s="4" t="s">
        <v>6</v>
      </c>
      <c r="G6" s="4" t="s">
        <v>7</v>
      </c>
      <c r="H6" s="4" t="s">
        <v>8</v>
      </c>
      <c r="I6" s="4" t="s">
        <v>9</v>
      </c>
      <c r="J6" s="4" t="s">
        <v>10</v>
      </c>
      <c r="K6" s="4" t="s">
        <v>11</v>
      </c>
      <c r="L6" s="4" t="s">
        <v>12</v>
      </c>
      <c r="M6" s="4" t="s">
        <v>13</v>
      </c>
    </row>
    <row r="7" spans="1:13" ht="12.75">
      <c r="A7" s="4" t="s">
        <v>1</v>
      </c>
      <c r="B7" s="30">
        <f>IF(B8="L",$B$3,IF(B8="H",$D$3,IF(B8="HH",$F$3,"Errore")))</f>
        <v>0.3</v>
      </c>
      <c r="C7" s="30">
        <f aca="true" t="shared" si="2" ref="C7:M7">IF(C8="L",$B$3,IF(C8="H",$D$3,IF(C8="HH",$F$3,"Errore")))</f>
        <v>0.3</v>
      </c>
      <c r="D7" s="30">
        <f t="shared" si="2"/>
        <v>0.3</v>
      </c>
      <c r="E7" s="30">
        <f t="shared" si="2"/>
        <v>0.3</v>
      </c>
      <c r="F7" s="30">
        <f t="shared" si="2"/>
        <v>0.3</v>
      </c>
      <c r="G7" s="30">
        <f t="shared" si="2"/>
        <v>0.8</v>
      </c>
      <c r="H7" s="30">
        <f t="shared" si="2"/>
        <v>0.8</v>
      </c>
      <c r="I7" s="30">
        <f t="shared" si="2"/>
        <v>0.95</v>
      </c>
      <c r="J7" s="30">
        <f t="shared" si="2"/>
        <v>0.8</v>
      </c>
      <c r="K7" s="30">
        <f t="shared" si="2"/>
        <v>0.3</v>
      </c>
      <c r="L7" s="30">
        <f t="shared" si="2"/>
        <v>0.3</v>
      </c>
      <c r="M7" s="30">
        <f t="shared" si="2"/>
        <v>0.3</v>
      </c>
    </row>
    <row r="8" spans="1:13" ht="12.75">
      <c r="A8" s="4" t="s">
        <v>36</v>
      </c>
      <c r="B8" s="9" t="s">
        <v>33</v>
      </c>
      <c r="C8" s="9" t="s">
        <v>33</v>
      </c>
      <c r="D8" s="9" t="s">
        <v>33</v>
      </c>
      <c r="E8" s="9" t="s">
        <v>33</v>
      </c>
      <c r="F8" s="9" t="s">
        <v>33</v>
      </c>
      <c r="G8" s="9" t="s">
        <v>34</v>
      </c>
      <c r="H8" s="9" t="s">
        <v>34</v>
      </c>
      <c r="I8" s="9" t="s">
        <v>35</v>
      </c>
      <c r="J8" s="9" t="s">
        <v>34</v>
      </c>
      <c r="K8" s="9" t="s">
        <v>33</v>
      </c>
      <c r="L8" s="9" t="s">
        <v>33</v>
      </c>
      <c r="M8" s="9" t="s">
        <v>33</v>
      </c>
    </row>
    <row r="9" spans="2:13" ht="12.75">
      <c r="B9" s="6">
        <v>31</v>
      </c>
      <c r="C9" s="6">
        <v>28</v>
      </c>
      <c r="D9" s="6">
        <v>31</v>
      </c>
      <c r="E9" s="6">
        <v>30</v>
      </c>
      <c r="F9" s="6">
        <v>31</v>
      </c>
      <c r="G9" s="6">
        <v>30</v>
      </c>
      <c r="H9" s="6">
        <v>31</v>
      </c>
      <c r="I9" s="6">
        <v>31</v>
      </c>
      <c r="J9" s="6">
        <v>30</v>
      </c>
      <c r="K9" s="6">
        <v>31</v>
      </c>
      <c r="L9" s="6">
        <v>30</v>
      </c>
      <c r="M9" s="6">
        <v>31</v>
      </c>
    </row>
    <row r="10" spans="1:13" ht="12.75">
      <c r="A10" s="2" t="s">
        <v>25</v>
      </c>
      <c r="B10" s="18"/>
      <c r="C10" s="18"/>
      <c r="D10" s="18"/>
      <c r="E10" s="18"/>
      <c r="F10" s="18"/>
      <c r="G10" s="18"/>
      <c r="H10" s="18"/>
      <c r="I10" s="18"/>
      <c r="J10" s="18"/>
      <c r="K10" s="18"/>
      <c r="L10" s="18" t="s">
        <v>26</v>
      </c>
      <c r="M10" s="18"/>
    </row>
    <row r="11" spans="14:15" ht="13.5" thickBot="1">
      <c r="N11" s="2"/>
      <c r="O11" s="2"/>
    </row>
    <row r="12" spans="7:9" ht="14.25" thickBot="1" thickTop="1">
      <c r="G12" s="17" t="s">
        <v>28</v>
      </c>
      <c r="H12" s="28"/>
      <c r="I12" s="29"/>
    </row>
    <row r="13" ht="13.5" thickTop="1"/>
    <row r="14" spans="2:15" ht="13.5" thickBot="1">
      <c r="B14" s="19" t="str">
        <f>$B$6</f>
        <v>Gennaio</v>
      </c>
      <c r="C14" s="19" t="str">
        <f>$C$6</f>
        <v>Febbraio</v>
      </c>
      <c r="D14" s="19" t="str">
        <f>$D$6</f>
        <v>Marzo</v>
      </c>
      <c r="E14" s="19" t="str">
        <f>$E$6</f>
        <v>Aprile</v>
      </c>
      <c r="F14" s="19" t="str">
        <f>$F$6</f>
        <v>Maggio</v>
      </c>
      <c r="G14" s="19" t="str">
        <f>$G$6</f>
        <v>Giugno</v>
      </c>
      <c r="H14" s="19" t="str">
        <f>$H$6</f>
        <v>Luglio</v>
      </c>
      <c r="I14" s="19" t="str">
        <f>$I$6</f>
        <v>Agosto</v>
      </c>
      <c r="J14" s="19" t="str">
        <f>$J$6</f>
        <v>Settembre</v>
      </c>
      <c r="K14" s="19" t="str">
        <f>$K$6</f>
        <v>Ottobre</v>
      </c>
      <c r="L14" s="19" t="str">
        <f>$L$6</f>
        <v>Novembre</v>
      </c>
      <c r="M14" s="19" t="str">
        <f>$M$6</f>
        <v>Dicembre</v>
      </c>
      <c r="N14" s="25" t="s">
        <v>27</v>
      </c>
      <c r="O14" s="20"/>
    </row>
    <row r="15" spans="1:14" ht="13.5" thickTop="1">
      <c r="A15" s="21" t="s">
        <v>30</v>
      </c>
      <c r="B15" s="34">
        <f>B4*B7*$B$2</f>
        <v>744</v>
      </c>
      <c r="C15" s="35">
        <f aca="true" t="shared" si="3" ref="C15:M15">C4*C7*$B$2</f>
        <v>672</v>
      </c>
      <c r="D15" s="35">
        <f t="shared" si="3"/>
        <v>744</v>
      </c>
      <c r="E15" s="35">
        <f t="shared" si="3"/>
        <v>720</v>
      </c>
      <c r="F15" s="35">
        <f t="shared" si="3"/>
        <v>744</v>
      </c>
      <c r="G15" s="35">
        <f t="shared" si="3"/>
        <v>1920</v>
      </c>
      <c r="H15" s="35">
        <f t="shared" si="3"/>
        <v>1984</v>
      </c>
      <c r="I15" s="35">
        <f t="shared" si="3"/>
        <v>2356</v>
      </c>
      <c r="J15" s="35">
        <f t="shared" si="3"/>
        <v>1920</v>
      </c>
      <c r="K15" s="35">
        <f t="shared" si="3"/>
        <v>744</v>
      </c>
      <c r="L15" s="35">
        <f t="shared" si="3"/>
        <v>0</v>
      </c>
      <c r="M15" s="36">
        <f t="shared" si="3"/>
        <v>744</v>
      </c>
      <c r="N15" s="37">
        <f>SUM(B15:M15)</f>
        <v>13292</v>
      </c>
    </row>
    <row r="16" spans="1:14" ht="12.75">
      <c r="A16" s="21" t="s">
        <v>31</v>
      </c>
      <c r="B16" s="38">
        <f>B4*B7*$D$2</f>
        <v>744</v>
      </c>
      <c r="C16" s="39">
        <f aca="true" t="shared" si="4" ref="C16:M16">C4*C7*$D$2</f>
        <v>672</v>
      </c>
      <c r="D16" s="39">
        <f t="shared" si="4"/>
        <v>744</v>
      </c>
      <c r="E16" s="39">
        <f t="shared" si="4"/>
        <v>720</v>
      </c>
      <c r="F16" s="39">
        <f t="shared" si="4"/>
        <v>744</v>
      </c>
      <c r="G16" s="39">
        <f t="shared" si="4"/>
        <v>1920</v>
      </c>
      <c r="H16" s="39">
        <f t="shared" si="4"/>
        <v>1984</v>
      </c>
      <c r="I16" s="39">
        <f t="shared" si="4"/>
        <v>2356</v>
      </c>
      <c r="J16" s="39">
        <f t="shared" si="4"/>
        <v>1920</v>
      </c>
      <c r="K16" s="39">
        <f t="shared" si="4"/>
        <v>744</v>
      </c>
      <c r="L16" s="39">
        <f t="shared" si="4"/>
        <v>0</v>
      </c>
      <c r="M16" s="40">
        <f t="shared" si="4"/>
        <v>744</v>
      </c>
      <c r="N16" s="37">
        <f>SUM(B16:M16)</f>
        <v>13292</v>
      </c>
    </row>
    <row r="17" spans="1:14" ht="13.5" thickBot="1">
      <c r="A17" s="21" t="s">
        <v>32</v>
      </c>
      <c r="B17" s="41">
        <f>B4*B7*$F$2</f>
        <v>372</v>
      </c>
      <c r="C17" s="42">
        <f aca="true" t="shared" si="5" ref="C17:M17">C4*C7*$F$2</f>
        <v>336</v>
      </c>
      <c r="D17" s="42">
        <f t="shared" si="5"/>
        <v>372</v>
      </c>
      <c r="E17" s="42">
        <f t="shared" si="5"/>
        <v>360</v>
      </c>
      <c r="F17" s="42">
        <f t="shared" si="5"/>
        <v>372</v>
      </c>
      <c r="G17" s="42">
        <f t="shared" si="5"/>
        <v>960</v>
      </c>
      <c r="H17" s="42">
        <f t="shared" si="5"/>
        <v>992</v>
      </c>
      <c r="I17" s="42">
        <f t="shared" si="5"/>
        <v>1178</v>
      </c>
      <c r="J17" s="42">
        <f t="shared" si="5"/>
        <v>960</v>
      </c>
      <c r="K17" s="42">
        <f t="shared" si="5"/>
        <v>372</v>
      </c>
      <c r="L17" s="42">
        <f t="shared" si="5"/>
        <v>0</v>
      </c>
      <c r="M17" s="43">
        <f t="shared" si="5"/>
        <v>372</v>
      </c>
      <c r="N17" s="37">
        <f>SUM(B17:M17)</f>
        <v>6646</v>
      </c>
    </row>
    <row r="18" spans="1:14" ht="13.5" thickTop="1">
      <c r="A18" s="26" t="s">
        <v>24</v>
      </c>
      <c r="B18" s="44">
        <f>SUM(B15:B17)</f>
        <v>1860</v>
      </c>
      <c r="C18" s="44">
        <f aca="true" t="shared" si="6" ref="C18:M18">SUM(C15:C17)</f>
        <v>1680</v>
      </c>
      <c r="D18" s="44">
        <f t="shared" si="6"/>
        <v>1860</v>
      </c>
      <c r="E18" s="44">
        <f t="shared" si="6"/>
        <v>1800</v>
      </c>
      <c r="F18" s="44">
        <f t="shared" si="6"/>
        <v>1860</v>
      </c>
      <c r="G18" s="44">
        <f t="shared" si="6"/>
        <v>4800</v>
      </c>
      <c r="H18" s="44">
        <f t="shared" si="6"/>
        <v>4960</v>
      </c>
      <c r="I18" s="44">
        <f t="shared" si="6"/>
        <v>5890</v>
      </c>
      <c r="J18" s="44">
        <f t="shared" si="6"/>
        <v>4800</v>
      </c>
      <c r="K18" s="44">
        <f t="shared" si="6"/>
        <v>1860</v>
      </c>
      <c r="L18" s="44">
        <f t="shared" si="6"/>
        <v>0</v>
      </c>
      <c r="M18" s="44">
        <f t="shared" si="6"/>
        <v>1860</v>
      </c>
      <c r="N18" s="45">
        <f>SUM(N15:N17)</f>
        <v>33230</v>
      </c>
    </row>
    <row r="19" ht="12.75"/>
    <row r="20" ht="13.5" thickBot="1"/>
    <row r="21" spans="4:10" ht="14.25" thickBot="1" thickTop="1">
      <c r="D21" s="32" t="s">
        <v>74</v>
      </c>
      <c r="E21" s="33"/>
      <c r="F21" s="66"/>
      <c r="G21" s="67"/>
      <c r="H21" s="67"/>
      <c r="I21" s="67"/>
      <c r="J21" s="68"/>
    </row>
    <row r="22" ht="14.25" thickBot="1" thickTop="1"/>
    <row r="23" spans="8:12" ht="14.25" thickBot="1" thickTop="1">
      <c r="H23" s="31" t="s">
        <v>29</v>
      </c>
      <c r="J23" s="63" t="s">
        <v>59</v>
      </c>
      <c r="K23" s="63"/>
      <c r="L23" s="63"/>
    </row>
    <row r="24" ht="13.5" thickTop="1"/>
    <row r="25" spans="2:15" ht="13.5" thickBot="1">
      <c r="B25" s="19" t="str">
        <f>$B$6</f>
        <v>Gennaio</v>
      </c>
      <c r="C25" s="19" t="str">
        <f>$C$6</f>
        <v>Febbraio</v>
      </c>
      <c r="D25" s="19" t="str">
        <f>$D$6</f>
        <v>Marzo</v>
      </c>
      <c r="E25" s="19" t="str">
        <f>$E$6</f>
        <v>Aprile</v>
      </c>
      <c r="F25" s="19" t="str">
        <f>$F$6</f>
        <v>Maggio</v>
      </c>
      <c r="G25" s="19" t="str">
        <f>$G$6</f>
        <v>Giugno</v>
      </c>
      <c r="H25" s="19" t="str">
        <f>$H$6</f>
        <v>Luglio</v>
      </c>
      <c r="I25" s="19" t="str">
        <f>$I$6</f>
        <v>Agosto</v>
      </c>
      <c r="J25" s="19" t="str">
        <f>$J$6</f>
        <v>Settembre</v>
      </c>
      <c r="K25" s="19" t="str">
        <f>$K$6</f>
        <v>Ottobre</v>
      </c>
      <c r="L25" s="19" t="str">
        <f>$L$6</f>
        <v>Novembre</v>
      </c>
      <c r="M25" s="19" t="str">
        <f>$M$6</f>
        <v>Dicembre</v>
      </c>
      <c r="N25" s="26" t="s">
        <v>46</v>
      </c>
      <c r="O25" s="20"/>
    </row>
    <row r="26" spans="1:14" ht="13.5" thickTop="1">
      <c r="A26" s="21" t="s">
        <v>30</v>
      </c>
      <c r="B26" s="34">
        <f>IF(B8="L",($B$1-($B$1*$I$1))*B15,$B$1*B15)</f>
        <v>66960</v>
      </c>
      <c r="C26" s="35">
        <f aca="true" t="shared" si="7" ref="C26:M26">IF(C8="L",($B$1-($B$1*$I$1))*C15,$B$1*C15)</f>
        <v>60480</v>
      </c>
      <c r="D26" s="35">
        <f t="shared" si="7"/>
        <v>66960</v>
      </c>
      <c r="E26" s="35">
        <f t="shared" si="7"/>
        <v>64800</v>
      </c>
      <c r="F26" s="35">
        <f t="shared" si="7"/>
        <v>66960</v>
      </c>
      <c r="G26" s="35">
        <f t="shared" si="7"/>
        <v>230400</v>
      </c>
      <c r="H26" s="35">
        <f t="shared" si="7"/>
        <v>238080</v>
      </c>
      <c r="I26" s="35">
        <f t="shared" si="7"/>
        <v>282720</v>
      </c>
      <c r="J26" s="35">
        <f t="shared" si="7"/>
        <v>230400</v>
      </c>
      <c r="K26" s="35">
        <f t="shared" si="7"/>
        <v>66960</v>
      </c>
      <c r="L26" s="35">
        <f t="shared" si="7"/>
        <v>0</v>
      </c>
      <c r="M26" s="36">
        <f t="shared" si="7"/>
        <v>66960</v>
      </c>
      <c r="N26" s="37">
        <f>SUM(B26:M26)</f>
        <v>1441680</v>
      </c>
    </row>
    <row r="27" spans="1:14" ht="12.75">
      <c r="A27" s="21" t="s">
        <v>31</v>
      </c>
      <c r="B27" s="38">
        <f>IF(B8="L",B16*(($B$1-($B$1*$I$1))-(($B$1-($B$1*$I$1))*$K$1)),B16*($B$1-($B$1*$K$1)))</f>
        <v>56916</v>
      </c>
      <c r="C27" s="39">
        <f aca="true" t="shared" si="8" ref="C27:M27">IF(C8="L",C16*(($B$1-($B$1*$I$1))-(($B$1-($B$1*$I$1))*$K$1)),C16*($B$1-($B$1*$K$1)))</f>
        <v>51408</v>
      </c>
      <c r="D27" s="39">
        <f t="shared" si="8"/>
        <v>56916</v>
      </c>
      <c r="E27" s="39">
        <f t="shared" si="8"/>
        <v>55080</v>
      </c>
      <c r="F27" s="39">
        <f t="shared" si="8"/>
        <v>56916</v>
      </c>
      <c r="G27" s="39">
        <f t="shared" si="8"/>
        <v>195840</v>
      </c>
      <c r="H27" s="39">
        <f t="shared" si="8"/>
        <v>202368</v>
      </c>
      <c r="I27" s="39">
        <f t="shared" si="8"/>
        <v>240312</v>
      </c>
      <c r="J27" s="39">
        <f t="shared" si="8"/>
        <v>195840</v>
      </c>
      <c r="K27" s="39">
        <f t="shared" si="8"/>
        <v>56916</v>
      </c>
      <c r="L27" s="39">
        <f t="shared" si="8"/>
        <v>0</v>
      </c>
      <c r="M27" s="40">
        <f t="shared" si="8"/>
        <v>56916</v>
      </c>
      <c r="N27" s="37">
        <f>SUM(B27:M27)</f>
        <v>1225428</v>
      </c>
    </row>
    <row r="28" spans="1:14" ht="13.5" thickBot="1">
      <c r="A28" s="21" t="s">
        <v>32</v>
      </c>
      <c r="B28" s="41">
        <f>IF(B8="L",B17*(($B$1-($B$1*$I$1))-(($B$1-($B$1*$I$1))*$M$1)),B17*($B$1-($B$1*$M$1)))</f>
        <v>23436</v>
      </c>
      <c r="C28" s="42">
        <f aca="true" t="shared" si="9" ref="C28:M28">IF(C8="L",C17*(($B$1-($B$1*$I$1))-(($B$1-($B$1*$I$1))*$M$1)),C17*($B$1-($B$1*$M$1)))</f>
        <v>21168</v>
      </c>
      <c r="D28" s="42">
        <f t="shared" si="9"/>
        <v>23436</v>
      </c>
      <c r="E28" s="42">
        <f t="shared" si="9"/>
        <v>22680</v>
      </c>
      <c r="F28" s="42">
        <f t="shared" si="9"/>
        <v>23436</v>
      </c>
      <c r="G28" s="42">
        <f t="shared" si="9"/>
        <v>80640</v>
      </c>
      <c r="H28" s="42">
        <f t="shared" si="9"/>
        <v>83328</v>
      </c>
      <c r="I28" s="42">
        <f t="shared" si="9"/>
        <v>98952</v>
      </c>
      <c r="J28" s="42">
        <f t="shared" si="9"/>
        <v>80640</v>
      </c>
      <c r="K28" s="42">
        <f t="shared" si="9"/>
        <v>23436</v>
      </c>
      <c r="L28" s="42">
        <f t="shared" si="9"/>
        <v>0</v>
      </c>
      <c r="M28" s="43">
        <f t="shared" si="9"/>
        <v>23436</v>
      </c>
      <c r="N28" s="37">
        <f>SUM(B28:M28)</f>
        <v>504588</v>
      </c>
    </row>
    <row r="29" spans="1:14" ht="13.5" thickTop="1">
      <c r="A29" s="26" t="s">
        <v>45</v>
      </c>
      <c r="B29" s="44">
        <f>SUM(B26:B28)</f>
        <v>147312</v>
      </c>
      <c r="C29" s="44">
        <f>SUM(C26:C28)</f>
        <v>133056</v>
      </c>
      <c r="D29" s="44">
        <f>SUM(D26:D28)</f>
        <v>147312</v>
      </c>
      <c r="E29" s="44">
        <f>SUM(E26:E28)</f>
        <v>142560</v>
      </c>
      <c r="F29" s="44">
        <f>SUM(F26:F28)</f>
        <v>147312</v>
      </c>
      <c r="G29" s="44">
        <f>SUM(G26:G28)</f>
        <v>506880</v>
      </c>
      <c r="H29" s="44">
        <f>SUM(H26:H28)</f>
        <v>523776</v>
      </c>
      <c r="I29" s="44">
        <f>SUM(I26:I28)</f>
        <v>621984</v>
      </c>
      <c r="J29" s="44">
        <f>SUM(J26:J28)</f>
        <v>506880</v>
      </c>
      <c r="K29" s="44">
        <f>SUM(K26:K28)</f>
        <v>147312</v>
      </c>
      <c r="L29" s="44">
        <f>SUM(L26:L28)</f>
        <v>0</v>
      </c>
      <c r="M29" s="44">
        <f>SUM(M26:M28)</f>
        <v>147312</v>
      </c>
      <c r="N29" s="45">
        <f>SUM(N26:N28)</f>
        <v>3171696</v>
      </c>
    </row>
    <row r="30" ht="13.5" thickBot="1"/>
    <row r="31" spans="8:12" ht="14.25" thickBot="1" thickTop="1">
      <c r="H31" s="46" t="s">
        <v>41</v>
      </c>
      <c r="J31" s="64" t="s">
        <v>60</v>
      </c>
      <c r="K31" s="64"/>
      <c r="L31" s="64"/>
    </row>
    <row r="32" ht="13.5" thickTop="1"/>
    <row r="33" spans="1:9" ht="12.75">
      <c r="A33" s="19" t="s">
        <v>49</v>
      </c>
      <c r="B33" s="80">
        <v>2800</v>
      </c>
      <c r="C33" s="50" t="s">
        <v>50</v>
      </c>
      <c r="D33" s="51"/>
      <c r="E33" s="9">
        <v>18</v>
      </c>
      <c r="F33" s="10" t="s">
        <v>51</v>
      </c>
      <c r="G33" s="10"/>
      <c r="H33" s="51"/>
      <c r="I33" s="49">
        <f>B33*E33</f>
        <v>50400</v>
      </c>
    </row>
    <row r="34" spans="1:10" ht="12.75">
      <c r="A34" s="19" t="s">
        <v>52</v>
      </c>
      <c r="B34" s="80">
        <v>2400</v>
      </c>
      <c r="C34" s="50" t="s">
        <v>53</v>
      </c>
      <c r="D34" s="51"/>
      <c r="E34" s="9">
        <v>2</v>
      </c>
      <c r="F34" s="10" t="s">
        <v>51</v>
      </c>
      <c r="G34" s="10"/>
      <c r="H34" s="51"/>
      <c r="I34" s="49">
        <f>B34*E34</f>
        <v>4800</v>
      </c>
      <c r="J34" s="3"/>
    </row>
    <row r="35" spans="1:10" ht="12.75">
      <c r="A35" s="19" t="s">
        <v>54</v>
      </c>
      <c r="B35" s="49">
        <f>I33+I34</f>
        <v>55200</v>
      </c>
      <c r="C35" s="19"/>
      <c r="D35" s="19"/>
      <c r="E35" s="19"/>
      <c r="F35" s="4"/>
      <c r="G35" s="4"/>
      <c r="H35" s="1"/>
      <c r="I35" s="49"/>
      <c r="J35" s="48"/>
    </row>
    <row r="36" spans="1:10" ht="12.75">
      <c r="A36" s="19" t="s">
        <v>55</v>
      </c>
      <c r="B36" s="80">
        <v>3</v>
      </c>
      <c r="C36" s="50" t="s">
        <v>56</v>
      </c>
      <c r="D36" s="51"/>
      <c r="E36" s="51"/>
      <c r="F36" s="51"/>
      <c r="G36" s="51"/>
      <c r="H36" s="8">
        <v>0.08</v>
      </c>
      <c r="I36" s="49"/>
      <c r="J36" s="48"/>
    </row>
    <row r="37" spans="1:10" ht="12.75">
      <c r="A37" s="19"/>
      <c r="B37" s="19"/>
      <c r="C37" s="19"/>
      <c r="D37" s="19"/>
      <c r="E37" s="19"/>
      <c r="F37" s="19"/>
      <c r="G37" s="19"/>
      <c r="H37" s="19"/>
      <c r="I37" s="19"/>
      <c r="J37" s="48"/>
    </row>
    <row r="38" spans="2:15" ht="13.5" thickBot="1">
      <c r="B38" s="19" t="str">
        <f>$B$6</f>
        <v>Gennaio</v>
      </c>
      <c r="C38" s="19" t="str">
        <f>$C$6</f>
        <v>Febbraio</v>
      </c>
      <c r="D38" s="19" t="str">
        <f>$D$6</f>
        <v>Marzo</v>
      </c>
      <c r="E38" s="19" t="str">
        <f>$E$6</f>
        <v>Aprile</v>
      </c>
      <c r="F38" s="19" t="str">
        <f>$F$6</f>
        <v>Maggio</v>
      </c>
      <c r="G38" s="19" t="str">
        <f>$G$6</f>
        <v>Giugno</v>
      </c>
      <c r="H38" s="19" t="str">
        <f>$H$6</f>
        <v>Luglio</v>
      </c>
      <c r="I38" s="19" t="str">
        <f>$I$6</f>
        <v>Agosto</v>
      </c>
      <c r="J38" s="19" t="str">
        <f>$J$6</f>
        <v>Settembre</v>
      </c>
      <c r="K38" s="19" t="str">
        <f>$K$6</f>
        <v>Ottobre</v>
      </c>
      <c r="L38" s="19" t="str">
        <f>$L$6</f>
        <v>Novembre</v>
      </c>
      <c r="M38" s="19" t="str">
        <f>$M$6</f>
        <v>Dicembre</v>
      </c>
      <c r="N38" s="25" t="s">
        <v>47</v>
      </c>
      <c r="O38" s="20"/>
    </row>
    <row r="39" spans="1:14" ht="13.5" thickTop="1">
      <c r="A39" s="21" t="s">
        <v>42</v>
      </c>
      <c r="B39" s="34">
        <f>IF(B8&lt;&gt;"L",$B$35,$I$33)</f>
        <v>50400</v>
      </c>
      <c r="C39" s="35">
        <f aca="true" t="shared" si="10" ref="C39:M39">IF(C8&lt;&gt;"L",$B$35,$I$33)</f>
        <v>50400</v>
      </c>
      <c r="D39" s="35">
        <f t="shared" si="10"/>
        <v>50400</v>
      </c>
      <c r="E39" s="35">
        <f t="shared" si="10"/>
        <v>50400</v>
      </c>
      <c r="F39" s="35">
        <f t="shared" si="10"/>
        <v>50400</v>
      </c>
      <c r="G39" s="35">
        <f t="shared" si="10"/>
        <v>55200</v>
      </c>
      <c r="H39" s="35">
        <f t="shared" si="10"/>
        <v>55200</v>
      </c>
      <c r="I39" s="35">
        <f t="shared" si="10"/>
        <v>55200</v>
      </c>
      <c r="J39" s="35">
        <f t="shared" si="10"/>
        <v>55200</v>
      </c>
      <c r="K39" s="35">
        <f t="shared" si="10"/>
        <v>50400</v>
      </c>
      <c r="L39" s="35">
        <f t="shared" si="10"/>
        <v>50400</v>
      </c>
      <c r="M39" s="36">
        <f t="shared" si="10"/>
        <v>50400</v>
      </c>
      <c r="N39" s="37">
        <f>SUM(B39:M39)</f>
        <v>624000</v>
      </c>
    </row>
    <row r="40" spans="1:14" ht="12.75">
      <c r="A40" s="21" t="s">
        <v>43</v>
      </c>
      <c r="B40" s="38">
        <f>$B$36*B18</f>
        <v>5580</v>
      </c>
      <c r="C40" s="39">
        <f aca="true" t="shared" si="11" ref="C40:M40">$B$36*C18</f>
        <v>5040</v>
      </c>
      <c r="D40" s="39">
        <f t="shared" si="11"/>
        <v>5580</v>
      </c>
      <c r="E40" s="39">
        <f t="shared" si="11"/>
        <v>5400</v>
      </c>
      <c r="F40" s="39">
        <f t="shared" si="11"/>
        <v>5580</v>
      </c>
      <c r="G40" s="39">
        <f t="shared" si="11"/>
        <v>14400</v>
      </c>
      <c r="H40" s="39">
        <f t="shared" si="11"/>
        <v>14880</v>
      </c>
      <c r="I40" s="39">
        <f t="shared" si="11"/>
        <v>17670</v>
      </c>
      <c r="J40" s="39">
        <f t="shared" si="11"/>
        <v>14400</v>
      </c>
      <c r="K40" s="39">
        <f t="shared" si="11"/>
        <v>5580</v>
      </c>
      <c r="L40" s="39">
        <f t="shared" si="11"/>
        <v>0</v>
      </c>
      <c r="M40" s="40">
        <f t="shared" si="11"/>
        <v>5580</v>
      </c>
      <c r="N40" s="37">
        <f>SUM(B40:M40)</f>
        <v>99690</v>
      </c>
    </row>
    <row r="41" spans="1:14" ht="13.5" thickBot="1">
      <c r="A41" s="21" t="s">
        <v>44</v>
      </c>
      <c r="B41" s="41">
        <f>B28*8/100</f>
        <v>1874.88</v>
      </c>
      <c r="C41" s="42">
        <f aca="true" t="shared" si="12" ref="C41:M41">C28*8/100</f>
        <v>1693.44</v>
      </c>
      <c r="D41" s="42">
        <f t="shared" si="12"/>
        <v>1874.88</v>
      </c>
      <c r="E41" s="42">
        <f t="shared" si="12"/>
        <v>1814.4</v>
      </c>
      <c r="F41" s="42">
        <f t="shared" si="12"/>
        <v>1874.88</v>
      </c>
      <c r="G41" s="42">
        <f t="shared" si="12"/>
        <v>6451.2</v>
      </c>
      <c r="H41" s="42">
        <f t="shared" si="12"/>
        <v>6666.24</v>
      </c>
      <c r="I41" s="42">
        <f t="shared" si="12"/>
        <v>7916.16</v>
      </c>
      <c r="J41" s="42">
        <f t="shared" si="12"/>
        <v>6451.2</v>
      </c>
      <c r="K41" s="42">
        <f t="shared" si="12"/>
        <v>1874.88</v>
      </c>
      <c r="L41" s="42">
        <f t="shared" si="12"/>
        <v>0</v>
      </c>
      <c r="M41" s="43">
        <f t="shared" si="12"/>
        <v>1874.88</v>
      </c>
      <c r="N41" s="37">
        <f>SUM(B41:M41)</f>
        <v>40367.03999999999</v>
      </c>
    </row>
    <row r="42" spans="1:14" ht="13.5" thickTop="1">
      <c r="A42" s="26" t="s">
        <v>48</v>
      </c>
      <c r="B42" s="44">
        <f>SUM(B39:B41)</f>
        <v>57854.88</v>
      </c>
      <c r="C42" s="44">
        <f>SUM(C39:C41)</f>
        <v>57133.44</v>
      </c>
      <c r="D42" s="44">
        <f>SUM(D39:D41)</f>
        <v>57854.88</v>
      </c>
      <c r="E42" s="44">
        <f>SUM(E39:E41)</f>
        <v>57614.4</v>
      </c>
      <c r="F42" s="44">
        <f>SUM(F39:F41)</f>
        <v>57854.88</v>
      </c>
      <c r="G42" s="44">
        <f>SUM(G39:G41)</f>
        <v>76051.2</v>
      </c>
      <c r="H42" s="44">
        <f>SUM(H39:H41)</f>
        <v>76746.24</v>
      </c>
      <c r="I42" s="44">
        <f>SUM(I39:I41)</f>
        <v>80786.16</v>
      </c>
      <c r="J42" s="44">
        <f>SUM(J39:J41)</f>
        <v>76051.2</v>
      </c>
      <c r="K42" s="44">
        <f>SUM(K39:K41)</f>
        <v>57854.88</v>
      </c>
      <c r="L42" s="44">
        <f>SUM(L39:L41)</f>
        <v>50400</v>
      </c>
      <c r="M42" s="44">
        <f>SUM(M39:M41)</f>
        <v>57854.88</v>
      </c>
      <c r="N42" s="45">
        <f>SUM(N39:N41)</f>
        <v>764057.04</v>
      </c>
    </row>
    <row r="43" ht="13.5" thickBot="1"/>
    <row r="44" spans="5:11" ht="14.25" thickBot="1" thickTop="1">
      <c r="E44" s="52" t="s">
        <v>57</v>
      </c>
      <c r="F44" s="53"/>
      <c r="G44" s="53"/>
      <c r="H44" s="53"/>
      <c r="I44" s="53"/>
      <c r="J44" s="53"/>
      <c r="K44" s="54"/>
    </row>
    <row r="45" ht="14.25" thickBot="1" thickTop="1"/>
    <row r="46" spans="1:14" ht="14.25" thickBot="1" thickTop="1">
      <c r="A46" s="2" t="s">
        <v>65</v>
      </c>
      <c r="B46" s="57">
        <f>B29-B42</f>
        <v>89457.12</v>
      </c>
      <c r="C46" s="58">
        <f aca="true" t="shared" si="13" ref="C46:M46">C29-C42</f>
        <v>75922.56</v>
      </c>
      <c r="D46" s="58">
        <f t="shared" si="13"/>
        <v>89457.12</v>
      </c>
      <c r="E46" s="58">
        <f t="shared" si="13"/>
        <v>84945.6</v>
      </c>
      <c r="F46" s="58">
        <f t="shared" si="13"/>
        <v>89457.12</v>
      </c>
      <c r="G46" s="58">
        <f t="shared" si="13"/>
        <v>430828.8</v>
      </c>
      <c r="H46" s="58">
        <f t="shared" si="13"/>
        <v>447029.76</v>
      </c>
      <c r="I46" s="58">
        <f t="shared" si="13"/>
        <v>541197.84</v>
      </c>
      <c r="J46" s="58">
        <f t="shared" si="13"/>
        <v>430828.8</v>
      </c>
      <c r="K46" s="58">
        <f t="shared" si="13"/>
        <v>89457.12</v>
      </c>
      <c r="L46" s="58">
        <f t="shared" si="13"/>
        <v>-50400</v>
      </c>
      <c r="M46" s="59">
        <f t="shared" si="13"/>
        <v>89457.12</v>
      </c>
      <c r="N46" s="56">
        <f>SUM(B46:M46)</f>
        <v>2407638.96</v>
      </c>
    </row>
    <row r="47" spans="1:13" ht="13.5" thickTop="1">
      <c r="A47" s="60" t="s">
        <v>61</v>
      </c>
      <c r="B47" s="79">
        <v>0</v>
      </c>
      <c r="C47" s="61" t="s">
        <v>70</v>
      </c>
      <c r="D47" s="61"/>
      <c r="E47" s="61"/>
      <c r="F47" s="61"/>
      <c r="G47" s="61"/>
      <c r="H47" s="61"/>
      <c r="I47" s="61"/>
      <c r="J47" s="62"/>
      <c r="K47" s="62"/>
      <c r="L47" s="62"/>
      <c r="M47" s="62"/>
    </row>
    <row r="48" spans="1:2" ht="12.75">
      <c r="A48" s="2" t="s">
        <v>64</v>
      </c>
      <c r="B48" s="55">
        <f>$N$46+$B$47</f>
        <v>2407638.96</v>
      </c>
    </row>
    <row r="49" spans="1:13" ht="12.75">
      <c r="A49" s="60" t="s">
        <v>58</v>
      </c>
      <c r="B49" s="79">
        <v>0</v>
      </c>
      <c r="C49" s="10" t="s">
        <v>69</v>
      </c>
      <c r="D49" s="10"/>
      <c r="E49" s="10"/>
      <c r="F49" s="10"/>
      <c r="G49" s="10"/>
      <c r="H49" s="10"/>
      <c r="I49" s="10"/>
      <c r="J49" s="10"/>
      <c r="K49" s="10"/>
      <c r="L49" s="10"/>
      <c r="M49" s="10"/>
    </row>
    <row r="50" spans="1:5" ht="12.75">
      <c r="A50" s="2" t="s">
        <v>63</v>
      </c>
      <c r="B50" s="55">
        <f>B48+B49</f>
        <v>2407638.96</v>
      </c>
      <c r="C50" s="10" t="s">
        <v>66</v>
      </c>
      <c r="D50" s="10"/>
      <c r="E50" s="10"/>
    </row>
    <row r="51" spans="1:13" ht="12.75">
      <c r="A51" s="60" t="s">
        <v>67</v>
      </c>
      <c r="B51" s="79">
        <v>0</v>
      </c>
      <c r="C51" s="10" t="s">
        <v>68</v>
      </c>
      <c r="D51" s="10"/>
      <c r="E51" s="10"/>
      <c r="F51" s="10"/>
      <c r="G51" s="10"/>
      <c r="H51" s="10"/>
      <c r="I51" s="10"/>
      <c r="J51" s="10"/>
      <c r="K51" s="10"/>
      <c r="L51" s="10"/>
      <c r="M51" s="10"/>
    </row>
    <row r="52" spans="1:2" ht="12.75">
      <c r="A52" s="2" t="s">
        <v>62</v>
      </c>
      <c r="B52" s="55">
        <f>B50+B51</f>
        <v>2407638.96</v>
      </c>
    </row>
    <row r="53" spans="1:7" ht="12.75">
      <c r="A53" s="60" t="s">
        <v>72</v>
      </c>
      <c r="B53" s="55">
        <f>B50*C53</f>
        <v>1083437.5320000001</v>
      </c>
      <c r="C53" s="78">
        <v>0.45</v>
      </c>
      <c r="D53" s="65" t="s">
        <v>71</v>
      </c>
      <c r="E53" s="51"/>
      <c r="F53" s="51"/>
      <c r="G53" s="51"/>
    </row>
    <row r="54" spans="1:2" ht="12.75">
      <c r="A54" s="60" t="s">
        <v>73</v>
      </c>
      <c r="B54" s="55">
        <f>B52-B53</f>
        <v>1324201.4279999998</v>
      </c>
    </row>
    <row r="55" ht="13.5" thickBot="1"/>
    <row r="56" ht="14.25" thickBot="1" thickTop="1">
      <c r="A56" s="73" t="s">
        <v>78</v>
      </c>
    </row>
    <row r="57" spans="1:7" ht="14.25" thickBot="1" thickTop="1">
      <c r="A57" s="22" t="s">
        <v>79</v>
      </c>
      <c r="B57" s="74">
        <v>100000</v>
      </c>
      <c r="D57" s="71" t="s">
        <v>87</v>
      </c>
      <c r="E57" s="72"/>
      <c r="F57" s="72"/>
      <c r="G57" s="77">
        <v>115000</v>
      </c>
    </row>
    <row r="58" spans="1:2" ht="13.5" thickTop="1">
      <c r="A58" s="23" t="s">
        <v>80</v>
      </c>
      <c r="B58" s="40">
        <f>B54</f>
        <v>1324201.4279999998</v>
      </c>
    </row>
    <row r="59" spans="1:2" ht="12.75">
      <c r="A59" s="23" t="s">
        <v>81</v>
      </c>
      <c r="B59" s="75">
        <v>0</v>
      </c>
    </row>
    <row r="60" spans="1:2" ht="12.75">
      <c r="A60" s="23" t="s">
        <v>82</v>
      </c>
      <c r="B60" s="75">
        <v>0</v>
      </c>
    </row>
    <row r="61" spans="1:2" ht="12.75">
      <c r="A61" s="23" t="s">
        <v>83</v>
      </c>
      <c r="B61" s="75">
        <v>0</v>
      </c>
    </row>
    <row r="62" spans="1:2" ht="13.5" thickBot="1">
      <c r="A62" s="24" t="s">
        <v>84</v>
      </c>
      <c r="B62" s="76">
        <v>0</v>
      </c>
    </row>
    <row r="63" spans="1:2" ht="14.25" thickBot="1" thickTop="1">
      <c r="A63" s="69" t="s">
        <v>85</v>
      </c>
      <c r="B63" s="70">
        <f>SUM(B57:B62)</f>
        <v>1424201.4279999998</v>
      </c>
    </row>
    <row r="64" ht="13.5" thickTop="1"/>
    <row r="65" spans="1:11" ht="12.75">
      <c r="A65" s="2" t="s">
        <v>75</v>
      </c>
      <c r="B65" s="10" t="s">
        <v>76</v>
      </c>
      <c r="C65" s="10"/>
      <c r="D65" s="10"/>
      <c r="E65" s="10"/>
      <c r="F65" s="10"/>
      <c r="G65" s="27"/>
      <c r="H65" s="27"/>
      <c r="I65" s="4" t="s">
        <v>77</v>
      </c>
      <c r="J65" s="55">
        <f>B58/B57</f>
        <v>13.242014279999998</v>
      </c>
      <c r="K65" s="2" t="s">
        <v>91</v>
      </c>
    </row>
    <row r="66" spans="1:11" ht="12.75">
      <c r="A66" s="2" t="s">
        <v>88</v>
      </c>
      <c r="B66" s="10" t="s">
        <v>86</v>
      </c>
      <c r="C66" s="10"/>
      <c r="D66" s="10"/>
      <c r="E66" s="10"/>
      <c r="F66" s="10"/>
      <c r="G66" s="27"/>
      <c r="H66" s="27"/>
      <c r="I66" s="4" t="s">
        <v>77</v>
      </c>
      <c r="J66" s="55">
        <f>B48/G57</f>
        <v>20.93599095652174</v>
      </c>
      <c r="K66" s="2" t="str">
        <f>IF(J66&gt;=1,"Ok","Danger!")</f>
        <v>Ok</v>
      </c>
    </row>
    <row r="67" spans="1:11" ht="12.75">
      <c r="A67" s="2" t="s">
        <v>89</v>
      </c>
      <c r="B67" s="10" t="s">
        <v>90</v>
      </c>
      <c r="C67" s="10"/>
      <c r="D67" s="10"/>
      <c r="E67" s="10"/>
      <c r="F67" s="10"/>
      <c r="G67" s="27"/>
      <c r="H67" s="27"/>
      <c r="I67" s="4" t="s">
        <v>77</v>
      </c>
      <c r="J67" s="55">
        <f>B48/N29</f>
        <v>0.7591014271229021</v>
      </c>
      <c r="K67" s="2" t="str">
        <f>IF(J67&gt;=0,"Ok","Danger!")</f>
        <v>Ok</v>
      </c>
    </row>
    <row r="68" ht="12.75"/>
    <row r="69" ht="12.75"/>
    <row r="70" ht="12.75"/>
    <row r="71" ht="12.75"/>
  </sheetData>
  <sheetProtection password="CF27" sheet="1" objects="1" scenarios="1"/>
  <mergeCells count="20">
    <mergeCell ref="D57:F57"/>
    <mergeCell ref="B65:H65"/>
    <mergeCell ref="B66:H66"/>
    <mergeCell ref="B67:H67"/>
    <mergeCell ref="C50:E50"/>
    <mergeCell ref="C51:M51"/>
    <mergeCell ref="D53:G53"/>
    <mergeCell ref="D21:J21"/>
    <mergeCell ref="E44:K44"/>
    <mergeCell ref="C49:M49"/>
    <mergeCell ref="C47:M47"/>
    <mergeCell ref="J23:L23"/>
    <mergeCell ref="J31:L31"/>
    <mergeCell ref="C33:D33"/>
    <mergeCell ref="F33:H33"/>
    <mergeCell ref="C34:D34"/>
    <mergeCell ref="F34:H34"/>
    <mergeCell ref="G1:H1"/>
    <mergeCell ref="G12:I12"/>
    <mergeCell ref="C36:G36"/>
  </mergeCell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Resident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Evil</dc:creator>
  <cp:keywords/>
  <dc:description/>
  <cp:lastModifiedBy>Evil</cp:lastModifiedBy>
  <dcterms:created xsi:type="dcterms:W3CDTF">2016-06-14T22:08:57Z</dcterms:created>
  <dcterms:modified xsi:type="dcterms:W3CDTF">2016-06-15T01:58:28Z</dcterms:modified>
  <cp:category/>
  <cp:version/>
  <cp:contentType/>
  <cp:contentStatus/>
</cp:coreProperties>
</file>